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co\Desktop\TK_23_24\"/>
    </mc:Choice>
  </mc:AlternateContent>
  <xr:revisionPtr revIDLastSave="0" documentId="8_{2B212D4E-1968-47D3-981B-D05323755BEF}" xr6:coauthVersionLast="47" xr6:coauthVersionMax="47" xr10:uidLastSave="{00000000-0000-0000-0000-000000000000}"/>
  <bookViews>
    <workbookView xWindow="-108" yWindow="-108" windowWidth="23256" windowHeight="12576" xr2:uid="{CD738094-201B-4820-A6B0-9B1081327B0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1" i="1" l="1"/>
  <c r="B71" i="1"/>
  <c r="F70" i="1"/>
  <c r="E70" i="1"/>
  <c r="D70" i="1"/>
  <c r="C70" i="1"/>
  <c r="B70" i="1"/>
  <c r="F69" i="1"/>
  <c r="F68" i="1"/>
  <c r="E68" i="1"/>
  <c r="D68" i="1"/>
  <c r="C68" i="1"/>
  <c r="B68" i="1"/>
  <c r="F67" i="1"/>
  <c r="E67" i="1"/>
  <c r="D67" i="1"/>
  <c r="C67" i="1"/>
  <c r="B67" i="1"/>
  <c r="E62" i="1"/>
  <c r="B62" i="1"/>
  <c r="F61" i="1"/>
  <c r="E61" i="1"/>
  <c r="D61" i="1"/>
  <c r="C61" i="1"/>
  <c r="B61" i="1"/>
  <c r="F60" i="1"/>
  <c r="F59" i="1"/>
  <c r="F63" i="1" s="1"/>
  <c r="E59" i="1"/>
  <c r="E63" i="1" s="1"/>
  <c r="D59" i="1"/>
  <c r="C59" i="1"/>
  <c r="B59" i="1"/>
  <c r="F58" i="1"/>
  <c r="E58" i="1"/>
  <c r="D58" i="1"/>
  <c r="D63" i="1" s="1"/>
  <c r="C58" i="1"/>
  <c r="C63" i="1" s="1"/>
  <c r="B58" i="1"/>
  <c r="B63" i="1" s="1"/>
  <c r="F54" i="1"/>
  <c r="F72" i="1" s="1"/>
  <c r="E54" i="1"/>
  <c r="E72" i="1" s="1"/>
  <c r="D54" i="1"/>
  <c r="D72" i="1" s="1"/>
  <c r="C54" i="1"/>
  <c r="C72" i="1" s="1"/>
  <c r="B54" i="1"/>
  <c r="B72" i="1" s="1"/>
  <c r="D53" i="1"/>
  <c r="D71" i="1" s="1"/>
  <c r="F45" i="1"/>
  <c r="E45" i="1"/>
  <c r="C45" i="1"/>
  <c r="B45" i="1"/>
  <c r="D44" i="1"/>
  <c r="D35" i="1" s="1"/>
  <c r="F35" i="1"/>
  <c r="E35" i="1"/>
  <c r="B35" i="1"/>
  <c r="F34" i="1"/>
  <c r="E34" i="1"/>
  <c r="D34" i="1"/>
  <c r="C34" i="1"/>
  <c r="B34" i="1"/>
  <c r="F33" i="1"/>
  <c r="F32" i="1"/>
  <c r="F36" i="1" s="1"/>
  <c r="E32" i="1"/>
  <c r="D32" i="1"/>
  <c r="C32" i="1"/>
  <c r="B32" i="1"/>
  <c r="F31" i="1"/>
  <c r="E31" i="1"/>
  <c r="E36" i="1" s="1"/>
  <c r="D31" i="1"/>
  <c r="C31" i="1"/>
  <c r="C36" i="1" s="1"/>
  <c r="B31" i="1"/>
  <c r="B36" i="1" s="1"/>
  <c r="F27" i="1"/>
  <c r="E27" i="1"/>
  <c r="D27" i="1"/>
  <c r="C27" i="1"/>
  <c r="B27" i="1"/>
  <c r="D26" i="1"/>
  <c r="F18" i="1"/>
  <c r="E18" i="1"/>
  <c r="D18" i="1"/>
  <c r="C18" i="1"/>
  <c r="B18" i="1"/>
  <c r="D17" i="1"/>
  <c r="D62" i="1" s="1"/>
  <c r="F9" i="1"/>
  <c r="E9" i="1"/>
  <c r="D9" i="1"/>
  <c r="C9" i="1"/>
  <c r="B9" i="1"/>
  <c r="D8" i="1"/>
  <c r="D36" i="1" l="1"/>
  <c r="D45" i="1"/>
</calcChain>
</file>

<file path=xl/sharedStrings.xml><?xml version="1.0" encoding="utf-8"?>
<sst xmlns="http://schemas.openxmlformats.org/spreadsheetml/2006/main" count="129" uniqueCount="22">
  <si>
    <t>CELKOVÉ OBCHODNÍ VÝSLEDKY NDB ZA SEZONY 2018/2019 AŽ 2022/2023</t>
  </si>
  <si>
    <t xml:space="preserve">Vývoj počtu představení </t>
  </si>
  <si>
    <t>2018/2019</t>
  </si>
  <si>
    <t>2019/2020</t>
  </si>
  <si>
    <t>2020/2021</t>
  </si>
  <si>
    <t>2021/2022</t>
  </si>
  <si>
    <t>2022/2023</t>
  </si>
  <si>
    <t>Opera + MFJB</t>
  </si>
  <si>
    <t>Balet + Dance Brno</t>
  </si>
  <si>
    <t xml:space="preserve">Balet NdB 2 </t>
  </si>
  <si>
    <t xml:space="preserve"> -</t>
  </si>
  <si>
    <t>Činohra</t>
  </si>
  <si>
    <t>DSB</t>
  </si>
  <si>
    <t>Celkem</t>
  </si>
  <si>
    <t>Vývoj počtu diváků na domácích scénách</t>
  </si>
  <si>
    <t>Vývoj počtu diváků cekem včetně zájezdů</t>
  </si>
  <si>
    <t xml:space="preserve">Vývoj návštěvnosti </t>
  </si>
  <si>
    <t>Průměr</t>
  </si>
  <si>
    <t>Kapacita sálů na domácích scénách</t>
  </si>
  <si>
    <t xml:space="preserve"> Vývoj tržeb ze vstupného na domácích scénách</t>
  </si>
  <si>
    <t>Vývoj návštěvnosti souborů na domácích scénách</t>
  </si>
  <si>
    <t>Průměrná cena vstupenky na domácích scénách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</si>
</sst>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Kč&quot;;[Red]\-#,##0\ &quot;Kč&quot;"/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;[Red]#,##0"/>
    <numFmt numFmtId="165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right" vertical="center" shrinkToFit="1"/>
    </xf>
    <xf numFmtId="0" fontId="5" fillId="0" borderId="8" xfId="0" applyFont="1" applyBorder="1" applyAlignment="1">
      <alignment horizontal="right" vertical="center" shrinkToFit="1"/>
    </xf>
    <xf numFmtId="3" fontId="5" fillId="0" borderId="8" xfId="0" applyNumberFormat="1" applyFont="1" applyBorder="1" applyAlignment="1">
      <alignment horizontal="right" vertical="center" shrinkToFit="1"/>
    </xf>
    <xf numFmtId="3" fontId="5" fillId="0" borderId="9" xfId="0" applyNumberFormat="1" applyFont="1" applyBorder="1" applyAlignment="1">
      <alignment horizontal="right" vertical="center" shrinkToFit="1"/>
    </xf>
    <xf numFmtId="0" fontId="5" fillId="0" borderId="10" xfId="0" applyFont="1" applyBorder="1" applyAlignment="1">
      <alignment horizontal="right" vertical="center" shrinkToFit="1"/>
    </xf>
    <xf numFmtId="3" fontId="5" fillId="0" borderId="11" xfId="0" applyNumberFormat="1" applyFont="1" applyBorder="1" applyAlignment="1">
      <alignment horizontal="right" vertical="center" shrinkToFit="1"/>
    </xf>
    <xf numFmtId="3" fontId="5" fillId="0" borderId="10" xfId="0" applyNumberFormat="1" applyFont="1" applyBorder="1" applyAlignment="1">
      <alignment horizontal="right" vertical="center" shrinkToFit="1"/>
    </xf>
    <xf numFmtId="0" fontId="5" fillId="0" borderId="8" xfId="0" applyFont="1" applyBorder="1" applyAlignment="1">
      <alignment vertical="center" shrinkToFit="1"/>
    </xf>
    <xf numFmtId="3" fontId="5" fillId="0" borderId="8" xfId="0" applyNumberFormat="1" applyFont="1" applyBorder="1" applyAlignment="1">
      <alignment vertical="center" shrinkToFit="1"/>
    </xf>
    <xf numFmtId="0" fontId="4" fillId="2" borderId="7" xfId="0" applyFont="1" applyFill="1" applyBorder="1" applyAlignment="1">
      <alignment vertical="center" shrinkToFit="1"/>
    </xf>
    <xf numFmtId="3" fontId="4" fillId="2" borderId="9" xfId="0" applyNumberFormat="1" applyFont="1" applyFill="1" applyBorder="1" applyAlignment="1">
      <alignment horizontal="right" vertical="center" shrinkToFit="1"/>
    </xf>
    <xf numFmtId="0" fontId="5" fillId="0" borderId="12" xfId="0" applyFont="1" applyBorder="1" applyAlignment="1">
      <alignment shrinkToFit="1"/>
    </xf>
    <xf numFmtId="0" fontId="5" fillId="0" borderId="13" xfId="0" applyFont="1" applyBorder="1" applyAlignment="1">
      <alignment shrinkToFit="1"/>
    </xf>
    <xf numFmtId="0" fontId="5" fillId="0" borderId="0" xfId="0" applyFont="1" applyAlignment="1">
      <alignment shrinkToFit="1"/>
    </xf>
    <xf numFmtId="0" fontId="5" fillId="0" borderId="14" xfId="0" applyFont="1" applyBorder="1" applyAlignment="1">
      <alignment shrinkToFit="1"/>
    </xf>
    <xf numFmtId="0" fontId="5" fillId="0" borderId="7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3" fontId="5" fillId="0" borderId="16" xfId="0" applyNumberFormat="1" applyFont="1" applyBorder="1" applyAlignment="1">
      <alignment horizontal="right" vertical="center" shrinkToFit="1"/>
    </xf>
    <xf numFmtId="3" fontId="5" fillId="0" borderId="17" xfId="0" applyNumberFormat="1" applyFont="1" applyBorder="1" applyAlignment="1">
      <alignment horizontal="right" vertical="center" shrinkToFit="1"/>
    </xf>
    <xf numFmtId="164" fontId="5" fillId="0" borderId="16" xfId="1" applyNumberFormat="1" applyFont="1" applyBorder="1" applyAlignment="1">
      <alignment horizontal="right" vertical="center" shrinkToFit="1"/>
    </xf>
    <xf numFmtId="3" fontId="5" fillId="0" borderId="18" xfId="0" applyNumberFormat="1" applyFont="1" applyBorder="1" applyAlignment="1">
      <alignment horizontal="right" vertical="center" shrinkToFit="1"/>
    </xf>
    <xf numFmtId="3" fontId="4" fillId="2" borderId="8" xfId="0" applyNumberFormat="1" applyFont="1" applyFill="1" applyBorder="1" applyAlignment="1">
      <alignment horizontal="right" vertical="center" shrinkToFit="1"/>
    </xf>
    <xf numFmtId="0" fontId="4" fillId="0" borderId="19" xfId="0" applyFont="1" applyBorder="1" applyAlignment="1">
      <alignment vertical="center" shrinkToFit="1"/>
    </xf>
    <xf numFmtId="3" fontId="4" fillId="0" borderId="20" xfId="0" applyNumberFormat="1" applyFont="1" applyBorder="1" applyAlignment="1">
      <alignment horizontal="right" vertical="center" shrinkToFit="1"/>
    </xf>
    <xf numFmtId="3" fontId="4" fillId="0" borderId="0" xfId="0" applyNumberFormat="1" applyFont="1" applyAlignment="1">
      <alignment horizontal="right" vertical="center" shrinkToFit="1"/>
    </xf>
    <xf numFmtId="3" fontId="4" fillId="0" borderId="21" xfId="0" applyNumberFormat="1" applyFont="1" applyBorder="1" applyAlignment="1">
      <alignment horizontal="right" vertical="center" shrinkToFit="1"/>
    </xf>
    <xf numFmtId="0" fontId="4" fillId="0" borderId="16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10" fontId="5" fillId="0" borderId="0" xfId="0" applyNumberFormat="1" applyFont="1" applyAlignment="1">
      <alignment vertical="center" shrinkToFit="1"/>
    </xf>
    <xf numFmtId="10" fontId="5" fillId="0" borderId="0" xfId="0" applyNumberFormat="1" applyFont="1" applyAlignment="1">
      <alignment horizontal="right" vertical="center" shrinkToFit="1"/>
    </xf>
    <xf numFmtId="10" fontId="5" fillId="0" borderId="14" xfId="0" applyNumberFormat="1" applyFont="1" applyBorder="1" applyAlignment="1">
      <alignment horizontal="right" vertical="center" shrinkToFit="1"/>
    </xf>
    <xf numFmtId="10" fontId="5" fillId="0" borderId="8" xfId="0" applyNumberFormat="1" applyFont="1" applyBorder="1" applyAlignment="1">
      <alignment horizontal="right" vertical="center" shrinkToFit="1"/>
    </xf>
    <xf numFmtId="10" fontId="5" fillId="0" borderId="9" xfId="0" applyNumberFormat="1" applyFont="1" applyBorder="1" applyAlignment="1">
      <alignment horizontal="right" vertical="center" shrinkToFit="1"/>
    </xf>
    <xf numFmtId="10" fontId="5" fillId="0" borderId="11" xfId="0" applyNumberFormat="1" applyFont="1" applyBorder="1" applyAlignment="1">
      <alignment horizontal="right" vertical="center" shrinkToFit="1"/>
    </xf>
    <xf numFmtId="10" fontId="5" fillId="0" borderId="10" xfId="0" applyNumberFormat="1" applyFont="1" applyBorder="1" applyAlignment="1">
      <alignment horizontal="right" vertical="center" shrinkToFit="1"/>
    </xf>
    <xf numFmtId="10" fontId="5" fillId="0" borderId="16" xfId="0" applyNumberFormat="1" applyFont="1" applyBorder="1" applyAlignment="1">
      <alignment horizontal="right" vertical="center" shrinkToFit="1"/>
    </xf>
    <xf numFmtId="10" fontId="5" fillId="0" borderId="23" xfId="0" applyNumberFormat="1" applyFont="1" applyBorder="1" applyAlignment="1">
      <alignment horizontal="right" vertical="center" shrinkToFit="1"/>
    </xf>
    <xf numFmtId="10" fontId="5" fillId="0" borderId="24" xfId="0" applyNumberFormat="1" applyFont="1" applyBorder="1" applyAlignment="1">
      <alignment vertical="center" shrinkToFit="1"/>
    </xf>
    <xf numFmtId="10" fontId="4" fillId="2" borderId="25" xfId="0" applyNumberFormat="1" applyFont="1" applyFill="1" applyBorder="1" applyAlignment="1">
      <alignment horizontal="right" vertical="center" shrinkToFit="1"/>
    </xf>
    <xf numFmtId="0" fontId="0" fillId="0" borderId="22" xfId="0" applyBorder="1" applyAlignment="1">
      <alignment shrinkToFit="1"/>
    </xf>
    <xf numFmtId="0" fontId="0" fillId="0" borderId="0" xfId="0" applyAlignment="1">
      <alignment shrinkToFit="1"/>
    </xf>
    <xf numFmtId="0" fontId="0" fillId="0" borderId="14" xfId="0" applyBorder="1" applyAlignment="1">
      <alignment shrinkToFit="1"/>
    </xf>
    <xf numFmtId="0" fontId="5" fillId="0" borderId="22" xfId="0" applyFont="1" applyBorder="1" applyAlignment="1">
      <alignment shrinkToFit="1"/>
    </xf>
    <xf numFmtId="3" fontId="4" fillId="2" borderId="16" xfId="0" applyNumberFormat="1" applyFont="1" applyFill="1" applyBorder="1" applyAlignment="1">
      <alignment shrinkToFit="1"/>
    </xf>
    <xf numFmtId="0" fontId="5" fillId="0" borderId="26" xfId="0" applyFont="1" applyBorder="1" applyAlignment="1">
      <alignment shrinkToFit="1"/>
    </xf>
    <xf numFmtId="0" fontId="5" fillId="0" borderId="2" xfId="0" applyFont="1" applyBorder="1" applyAlignment="1">
      <alignment shrinkToFit="1"/>
    </xf>
    <xf numFmtId="165" fontId="5" fillId="0" borderId="8" xfId="0" applyNumberFormat="1" applyFont="1" applyBorder="1" applyAlignment="1">
      <alignment horizontal="right" vertical="center" shrinkToFit="1"/>
    </xf>
    <xf numFmtId="165" fontId="5" fillId="0" borderId="9" xfId="0" applyNumberFormat="1" applyFont="1" applyBorder="1" applyAlignment="1">
      <alignment horizontal="right" vertical="center" shrinkToFit="1"/>
    </xf>
    <xf numFmtId="0" fontId="5" fillId="0" borderId="16" xfId="0" applyFont="1" applyBorder="1" applyAlignment="1">
      <alignment horizontal="right" vertical="center" shrinkToFit="1"/>
    </xf>
    <xf numFmtId="0" fontId="5" fillId="0" borderId="23" xfId="0" applyFont="1" applyBorder="1" applyAlignment="1">
      <alignment horizontal="right" vertical="center" shrinkToFit="1"/>
    </xf>
    <xf numFmtId="8" fontId="5" fillId="0" borderId="10" xfId="0" applyNumberFormat="1" applyFont="1" applyBorder="1" applyAlignment="1">
      <alignment horizontal="right" vertical="center" shrinkToFit="1"/>
    </xf>
    <xf numFmtId="165" fontId="5" fillId="0" borderId="11" xfId="0" applyNumberFormat="1" applyFont="1" applyBorder="1" applyAlignment="1">
      <alignment horizontal="right" vertical="center" shrinkToFit="1"/>
    </xf>
    <xf numFmtId="165" fontId="5" fillId="0" borderId="10" xfId="0" applyNumberFormat="1" applyFont="1" applyBorder="1" applyAlignment="1">
      <alignment horizontal="right" vertical="center" shrinkToFit="1"/>
    </xf>
    <xf numFmtId="165" fontId="4" fillId="2" borderId="8" xfId="1" applyNumberFormat="1" applyFont="1" applyFill="1" applyBorder="1" applyAlignment="1">
      <alignment horizontal="right" vertical="center" shrinkToFit="1"/>
    </xf>
    <xf numFmtId="10" fontId="5" fillId="0" borderId="8" xfId="2" applyNumberFormat="1" applyFont="1" applyFill="1" applyBorder="1" applyAlignment="1">
      <alignment horizontal="right" vertical="center" shrinkToFit="1"/>
    </xf>
    <xf numFmtId="10" fontId="4" fillId="2" borderId="8" xfId="0" applyNumberFormat="1" applyFont="1" applyFill="1" applyBorder="1" applyAlignment="1">
      <alignment horizontal="right" vertical="center" shrinkToFit="1"/>
    </xf>
    <xf numFmtId="8" fontId="5" fillId="0" borderId="8" xfId="0" applyNumberFormat="1" applyFont="1" applyBorder="1" applyAlignment="1">
      <alignment horizontal="right" vertical="center" shrinkToFit="1"/>
    </xf>
    <xf numFmtId="6" fontId="4" fillId="2" borderId="27" xfId="0" applyNumberFormat="1" applyFont="1" applyFill="1" applyBorder="1" applyAlignment="1">
      <alignment horizontal="right" vertical="center" shrinkToFit="1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A801F-A65B-4445-BFF0-E6D7CD016B3D}">
  <dimension ref="A1:F72"/>
  <sheetViews>
    <sheetView tabSelected="1" workbookViewId="0">
      <selection activeCell="K16" sqref="K16"/>
    </sheetView>
  </sheetViews>
  <sheetFormatPr defaultRowHeight="14.4" x14ac:dyDescent="0.3"/>
  <cols>
    <col min="1" max="1" width="27.109375" customWidth="1"/>
    <col min="2" max="2" width="22.5546875" customWidth="1"/>
    <col min="3" max="3" width="22.88671875" customWidth="1"/>
    <col min="4" max="4" width="25" customWidth="1"/>
    <col min="5" max="5" width="23" customWidth="1"/>
    <col min="6" max="6" width="32.109375" customWidth="1"/>
  </cols>
  <sheetData>
    <row r="1" spans="1:6" ht="23.4" x14ac:dyDescent="0.3">
      <c r="A1" s="64" t="s">
        <v>0</v>
      </c>
      <c r="B1" s="65"/>
      <c r="C1" s="65"/>
      <c r="D1" s="65"/>
      <c r="E1" s="65"/>
      <c r="F1" s="66"/>
    </row>
    <row r="2" spans="1:6" ht="15.6" x14ac:dyDescent="0.3">
      <c r="A2" s="61" t="s">
        <v>1</v>
      </c>
      <c r="B2" s="62"/>
      <c r="C2" s="62"/>
      <c r="D2" s="62"/>
      <c r="E2" s="62"/>
      <c r="F2" s="63"/>
    </row>
    <row r="3" spans="1:6" x14ac:dyDescent="0.3">
      <c r="A3" s="1"/>
      <c r="B3" s="2" t="s">
        <v>2</v>
      </c>
      <c r="C3" s="2" t="s">
        <v>3</v>
      </c>
      <c r="D3" s="2" t="s">
        <v>4</v>
      </c>
      <c r="E3" s="2" t="s">
        <v>5</v>
      </c>
      <c r="F3" s="3" t="s">
        <v>6</v>
      </c>
    </row>
    <row r="4" spans="1:6" x14ac:dyDescent="0.3">
      <c r="A4" s="1" t="s">
        <v>7</v>
      </c>
      <c r="B4" s="4">
        <v>184</v>
      </c>
      <c r="C4" s="5">
        <v>114</v>
      </c>
      <c r="D4" s="5">
        <v>42</v>
      </c>
      <c r="E4" s="5">
        <v>121</v>
      </c>
      <c r="F4" s="6">
        <v>146</v>
      </c>
    </row>
    <row r="5" spans="1:6" x14ac:dyDescent="0.3">
      <c r="A5" s="1" t="s">
        <v>8</v>
      </c>
      <c r="B5" s="4">
        <v>96</v>
      </c>
      <c r="C5" s="5">
        <v>55</v>
      </c>
      <c r="D5" s="5">
        <v>29</v>
      </c>
      <c r="E5" s="5">
        <v>83</v>
      </c>
      <c r="F5" s="6">
        <v>90</v>
      </c>
    </row>
    <row r="6" spans="1:6" x14ac:dyDescent="0.3">
      <c r="A6" s="1" t="s">
        <v>9</v>
      </c>
      <c r="B6" s="7" t="s">
        <v>10</v>
      </c>
      <c r="C6" s="7" t="s">
        <v>10</v>
      </c>
      <c r="D6" s="7" t="s">
        <v>10</v>
      </c>
      <c r="E6" s="7" t="s">
        <v>10</v>
      </c>
      <c r="F6" s="8">
        <v>22</v>
      </c>
    </row>
    <row r="7" spans="1:6" x14ac:dyDescent="0.3">
      <c r="A7" s="1" t="s">
        <v>11</v>
      </c>
      <c r="B7" s="7">
        <v>357</v>
      </c>
      <c r="C7" s="9">
        <v>235</v>
      </c>
      <c r="D7" s="9">
        <v>74</v>
      </c>
      <c r="E7" s="9">
        <v>352</v>
      </c>
      <c r="F7" s="8">
        <v>383</v>
      </c>
    </row>
    <row r="8" spans="1:6" x14ac:dyDescent="0.3">
      <c r="A8" s="1" t="s">
        <v>12</v>
      </c>
      <c r="B8" s="10">
        <v>56</v>
      </c>
      <c r="C8" s="11">
        <v>0</v>
      </c>
      <c r="D8" s="5">
        <f>4+32</f>
        <v>36</v>
      </c>
      <c r="E8" s="5">
        <v>60</v>
      </c>
      <c r="F8" s="6">
        <v>73</v>
      </c>
    </row>
    <row r="9" spans="1:6" x14ac:dyDescent="0.3">
      <c r="A9" s="12" t="s">
        <v>13</v>
      </c>
      <c r="B9" s="13">
        <f t="shared" ref="B9:D9" si="0">B4+B5+B7+B8</f>
        <v>693</v>
      </c>
      <c r="C9" s="13">
        <f t="shared" si="0"/>
        <v>404</v>
      </c>
      <c r="D9" s="13">
        <f t="shared" si="0"/>
        <v>181</v>
      </c>
      <c r="E9" s="13">
        <f>E4+E5+E7+E8</f>
        <v>616</v>
      </c>
      <c r="F9" s="13">
        <f>F4+F5+F7+F8+F6</f>
        <v>714</v>
      </c>
    </row>
    <row r="10" spans="1:6" x14ac:dyDescent="0.3">
      <c r="A10" s="14"/>
      <c r="B10" s="15"/>
      <c r="C10" s="15"/>
      <c r="D10" s="15"/>
      <c r="E10" s="16"/>
      <c r="F10" s="17"/>
    </row>
    <row r="11" spans="1:6" ht="15.6" x14ac:dyDescent="0.3">
      <c r="A11" s="61" t="s">
        <v>14</v>
      </c>
      <c r="B11" s="62"/>
      <c r="C11" s="62"/>
      <c r="D11" s="62"/>
      <c r="E11" s="62"/>
      <c r="F11" s="63"/>
    </row>
    <row r="12" spans="1:6" x14ac:dyDescent="0.3">
      <c r="A12" s="18"/>
      <c r="B12" s="2" t="s">
        <v>2</v>
      </c>
      <c r="C12" s="2" t="s">
        <v>3</v>
      </c>
      <c r="D12" s="2" t="s">
        <v>4</v>
      </c>
      <c r="E12" s="2" t="s">
        <v>5</v>
      </c>
      <c r="F12" s="3" t="s">
        <v>6</v>
      </c>
    </row>
    <row r="13" spans="1:6" x14ac:dyDescent="0.3">
      <c r="A13" s="1" t="s">
        <v>7</v>
      </c>
      <c r="B13" s="9">
        <v>70024</v>
      </c>
      <c r="C13" s="5">
        <v>43096</v>
      </c>
      <c r="D13" s="5">
        <v>11342</v>
      </c>
      <c r="E13" s="5">
        <v>45345</v>
      </c>
      <c r="F13" s="6">
        <v>67285</v>
      </c>
    </row>
    <row r="14" spans="1:6" x14ac:dyDescent="0.3">
      <c r="A14" s="19" t="s">
        <v>8</v>
      </c>
      <c r="B14" s="20">
        <v>53464</v>
      </c>
      <c r="C14" s="21">
        <v>36235</v>
      </c>
      <c r="D14" s="5">
        <v>7758</v>
      </c>
      <c r="E14" s="5">
        <v>41158</v>
      </c>
      <c r="F14" s="6">
        <v>54207</v>
      </c>
    </row>
    <row r="15" spans="1:6" x14ac:dyDescent="0.3">
      <c r="A15" s="19" t="s">
        <v>9</v>
      </c>
      <c r="B15" s="7" t="s">
        <v>10</v>
      </c>
      <c r="C15" s="7" t="s">
        <v>10</v>
      </c>
      <c r="D15" s="7" t="s">
        <v>10</v>
      </c>
      <c r="E15" s="7" t="s">
        <v>10</v>
      </c>
      <c r="F15" s="8">
        <v>3434</v>
      </c>
    </row>
    <row r="16" spans="1:6" x14ac:dyDescent="0.3">
      <c r="A16" s="1" t="s">
        <v>11</v>
      </c>
      <c r="B16" s="22">
        <v>91914</v>
      </c>
      <c r="C16" s="23">
        <v>68935</v>
      </c>
      <c r="D16" s="9">
        <v>14985</v>
      </c>
      <c r="E16" s="9">
        <v>73403</v>
      </c>
      <c r="F16" s="8">
        <v>96872</v>
      </c>
    </row>
    <row r="17" spans="1:6" x14ac:dyDescent="0.3">
      <c r="A17" s="1" t="s">
        <v>12</v>
      </c>
      <c r="B17" s="22">
        <v>7017</v>
      </c>
      <c r="C17" s="5">
        <v>0</v>
      </c>
      <c r="D17" s="5">
        <f>34+2361</f>
        <v>2395</v>
      </c>
      <c r="E17" s="5">
        <v>6825</v>
      </c>
      <c r="F17" s="6">
        <v>8544</v>
      </c>
    </row>
    <row r="18" spans="1:6" x14ac:dyDescent="0.3">
      <c r="A18" s="12" t="s">
        <v>13</v>
      </c>
      <c r="B18" s="24">
        <f t="shared" ref="B18:D18" si="1">B13+B14+B16+B17</f>
        <v>222419</v>
      </c>
      <c r="C18" s="24">
        <f t="shared" si="1"/>
        <v>148266</v>
      </c>
      <c r="D18" s="24">
        <f t="shared" si="1"/>
        <v>36480</v>
      </c>
      <c r="E18" s="24">
        <f>E13+E14+E16+E17</f>
        <v>166731</v>
      </c>
      <c r="F18" s="24">
        <f>F13+F14+F16+F17+F15</f>
        <v>230342</v>
      </c>
    </row>
    <row r="19" spans="1:6" x14ac:dyDescent="0.3">
      <c r="A19" s="25"/>
      <c r="B19" s="26"/>
      <c r="C19" s="26"/>
      <c r="D19" s="27"/>
      <c r="E19" s="27"/>
      <c r="F19" s="28"/>
    </row>
    <row r="20" spans="1:6" ht="15.6" x14ac:dyDescent="0.3">
      <c r="A20" s="61" t="s">
        <v>15</v>
      </c>
      <c r="B20" s="62"/>
      <c r="C20" s="62"/>
      <c r="D20" s="62"/>
      <c r="E20" s="62"/>
      <c r="F20" s="63"/>
    </row>
    <row r="21" spans="1:6" x14ac:dyDescent="0.3">
      <c r="A21" s="18"/>
      <c r="B21" s="2" t="s">
        <v>2</v>
      </c>
      <c r="C21" s="2" t="s">
        <v>3</v>
      </c>
      <c r="D21" s="2" t="s">
        <v>4</v>
      </c>
      <c r="E21" s="2" t="s">
        <v>5</v>
      </c>
      <c r="F21" s="3" t="s">
        <v>6</v>
      </c>
    </row>
    <row r="22" spans="1:6" x14ac:dyDescent="0.3">
      <c r="A22" s="1" t="s">
        <v>7</v>
      </c>
      <c r="B22" s="5">
        <v>89476</v>
      </c>
      <c r="C22" s="5">
        <v>45096</v>
      </c>
      <c r="D22" s="5">
        <v>12686</v>
      </c>
      <c r="E22" s="6">
        <v>52805</v>
      </c>
      <c r="F22" s="6">
        <v>79520</v>
      </c>
    </row>
    <row r="23" spans="1:6" x14ac:dyDescent="0.3">
      <c r="A23" s="1" t="s">
        <v>8</v>
      </c>
      <c r="B23" s="5">
        <v>58363</v>
      </c>
      <c r="C23" s="5">
        <v>46396</v>
      </c>
      <c r="D23" s="5">
        <v>7845</v>
      </c>
      <c r="E23" s="6">
        <v>46172</v>
      </c>
      <c r="F23" s="6">
        <v>59241</v>
      </c>
    </row>
    <row r="24" spans="1:6" x14ac:dyDescent="0.3">
      <c r="A24" s="19" t="s">
        <v>9</v>
      </c>
      <c r="B24" s="7" t="s">
        <v>10</v>
      </c>
      <c r="C24" s="7" t="s">
        <v>10</v>
      </c>
      <c r="D24" s="7" t="s">
        <v>10</v>
      </c>
      <c r="E24" s="6" t="s">
        <v>10</v>
      </c>
      <c r="F24" s="8">
        <v>5260</v>
      </c>
    </row>
    <row r="25" spans="1:6" x14ac:dyDescent="0.3">
      <c r="A25" s="29" t="s">
        <v>11</v>
      </c>
      <c r="B25" s="9">
        <v>93235</v>
      </c>
      <c r="C25" s="9">
        <v>68935</v>
      </c>
      <c r="D25" s="9">
        <v>15150</v>
      </c>
      <c r="E25" s="8">
        <v>74892</v>
      </c>
      <c r="F25" s="8">
        <v>98741</v>
      </c>
    </row>
    <row r="26" spans="1:6" x14ac:dyDescent="0.3">
      <c r="A26" s="1" t="s">
        <v>12</v>
      </c>
      <c r="B26" s="11">
        <v>7017</v>
      </c>
      <c r="C26" s="5">
        <v>0</v>
      </c>
      <c r="D26" s="5">
        <f>34+2361</f>
        <v>2395</v>
      </c>
      <c r="E26" s="6">
        <v>6825</v>
      </c>
      <c r="F26" s="6">
        <v>8544</v>
      </c>
    </row>
    <row r="27" spans="1:6" x14ac:dyDescent="0.3">
      <c r="A27" s="12" t="s">
        <v>13</v>
      </c>
      <c r="B27" s="24">
        <f t="shared" ref="B27:D27" si="2">B22+B23+B25+B26</f>
        <v>248091</v>
      </c>
      <c r="C27" s="24">
        <f t="shared" si="2"/>
        <v>160427</v>
      </c>
      <c r="D27" s="24">
        <f t="shared" si="2"/>
        <v>38076</v>
      </c>
      <c r="E27" s="24">
        <f>E22+E23+E25+E26</f>
        <v>180694</v>
      </c>
      <c r="F27" s="24">
        <f>F22+F23+F25+F26+F24</f>
        <v>251306</v>
      </c>
    </row>
    <row r="28" spans="1:6" x14ac:dyDescent="0.3">
      <c r="A28" s="30"/>
      <c r="B28" s="31"/>
      <c r="C28" s="31"/>
      <c r="D28" s="32"/>
      <c r="E28" s="32"/>
      <c r="F28" s="33"/>
    </row>
    <row r="29" spans="1:6" ht="15.6" x14ac:dyDescent="0.3">
      <c r="A29" s="61" t="s">
        <v>16</v>
      </c>
      <c r="B29" s="62"/>
      <c r="C29" s="62"/>
      <c r="D29" s="62"/>
      <c r="E29" s="62"/>
      <c r="F29" s="63"/>
    </row>
    <row r="30" spans="1:6" x14ac:dyDescent="0.3">
      <c r="A30" s="1"/>
      <c r="B30" s="2" t="s">
        <v>2</v>
      </c>
      <c r="C30" s="2" t="s">
        <v>3</v>
      </c>
      <c r="D30" s="2" t="s">
        <v>4</v>
      </c>
      <c r="E30" s="2" t="s">
        <v>5</v>
      </c>
      <c r="F30" s="3" t="s">
        <v>6</v>
      </c>
    </row>
    <row r="31" spans="1:6" x14ac:dyDescent="0.3">
      <c r="A31" s="1" t="s">
        <v>7</v>
      </c>
      <c r="B31" s="34">
        <f>B22/123446</f>
        <v>0.72481894917615797</v>
      </c>
      <c r="C31" s="34">
        <f>C13/70928</f>
        <v>0.60760207534401078</v>
      </c>
      <c r="D31" s="34">
        <f>D22/21870</f>
        <v>0.58006401463191581</v>
      </c>
      <c r="E31" s="35">
        <f>E22/90853</f>
        <v>0.58121360879662753</v>
      </c>
      <c r="F31" s="36">
        <f>F22/113541</f>
        <v>0.70036374525501799</v>
      </c>
    </row>
    <row r="32" spans="1:6" x14ac:dyDescent="0.3">
      <c r="A32" s="1" t="s">
        <v>8</v>
      </c>
      <c r="B32" s="37">
        <f>B23/73875</f>
        <v>0.79002368866328254</v>
      </c>
      <c r="C32" s="34">
        <f>C23/52220</f>
        <v>0.88847184986595173</v>
      </c>
      <c r="D32" s="34">
        <f>D23/14538</f>
        <v>0.53962030540652084</v>
      </c>
      <c r="E32" s="35">
        <f>E23/61148</f>
        <v>0.75508602080198861</v>
      </c>
      <c r="F32" s="36">
        <f>F23/74701</f>
        <v>0.79304159248202832</v>
      </c>
    </row>
    <row r="33" spans="1:6" x14ac:dyDescent="0.3">
      <c r="A33" s="19" t="s">
        <v>9</v>
      </c>
      <c r="B33" s="7" t="s">
        <v>10</v>
      </c>
      <c r="C33" s="7" t="s">
        <v>10</v>
      </c>
      <c r="D33" s="7" t="s">
        <v>10</v>
      </c>
      <c r="E33" s="35" t="s">
        <v>10</v>
      </c>
      <c r="F33" s="36">
        <f>F24/5738</f>
        <v>0.91669571279191353</v>
      </c>
    </row>
    <row r="34" spans="1:6" x14ac:dyDescent="0.3">
      <c r="A34" s="1" t="s">
        <v>11</v>
      </c>
      <c r="B34" s="38">
        <f>B25/128356</f>
        <v>0.72637819813643301</v>
      </c>
      <c r="C34" s="39">
        <f>C25/87825</f>
        <v>0.78491317961855966</v>
      </c>
      <c r="D34" s="37">
        <f>D25/20918</f>
        <v>0.7242566210918826</v>
      </c>
      <c r="E34" s="36">
        <f>E25/112045</f>
        <v>0.66841001383372756</v>
      </c>
      <c r="F34" s="36">
        <f>F25/142014</f>
        <v>0.69529060515160479</v>
      </c>
    </row>
    <row r="35" spans="1:6" x14ac:dyDescent="0.3">
      <c r="A35" s="1" t="s">
        <v>12</v>
      </c>
      <c r="B35" s="40">
        <f>B26/9404</f>
        <v>0.74617184176945983</v>
      </c>
      <c r="C35" s="34">
        <v>0</v>
      </c>
      <c r="D35" s="34">
        <f>D26/D44</f>
        <v>0.50816889454699765</v>
      </c>
      <c r="E35" s="35">
        <f>E17/9042</f>
        <v>0.7548108825481088</v>
      </c>
      <c r="F35" s="36">
        <f>F26/12066</f>
        <v>0.70810542018896072</v>
      </c>
    </row>
    <row r="36" spans="1:6" x14ac:dyDescent="0.3">
      <c r="A36" s="12" t="s">
        <v>17</v>
      </c>
      <c r="B36" s="41">
        <f>AVERAGE(B31:B35)</f>
        <v>0.74684816943633336</v>
      </c>
      <c r="C36" s="41">
        <f t="shared" ref="C36:D36" si="3">AVERAGE(C31:C35)</f>
        <v>0.57024677620713049</v>
      </c>
      <c r="D36" s="41">
        <f t="shared" si="3"/>
        <v>0.58802745891932917</v>
      </c>
      <c r="E36" s="41">
        <f>AVERAGE(E31:E35)</f>
        <v>0.68988013149511318</v>
      </c>
      <c r="F36" s="41">
        <f>AVERAGE(F31:F35)</f>
        <v>0.76269941517390505</v>
      </c>
    </row>
    <row r="37" spans="1:6" x14ac:dyDescent="0.3">
      <c r="A37" s="42"/>
      <c r="B37" s="43"/>
      <c r="C37" s="43"/>
      <c r="D37" s="43"/>
      <c r="E37" s="43"/>
      <c r="F37" s="44"/>
    </row>
    <row r="38" spans="1:6" ht="15.6" x14ac:dyDescent="0.3">
      <c r="A38" s="61" t="s">
        <v>18</v>
      </c>
      <c r="B38" s="62"/>
      <c r="C38" s="62"/>
      <c r="D38" s="62"/>
      <c r="E38" s="62"/>
      <c r="F38" s="63"/>
    </row>
    <row r="39" spans="1:6" x14ac:dyDescent="0.3">
      <c r="A39" s="45"/>
      <c r="B39" s="2" t="s">
        <v>2</v>
      </c>
      <c r="C39" s="2" t="s">
        <v>3</v>
      </c>
      <c r="D39" s="2" t="s">
        <v>4</v>
      </c>
      <c r="E39" s="2" t="s">
        <v>5</v>
      </c>
      <c r="F39" s="3" t="s">
        <v>6</v>
      </c>
    </row>
    <row r="40" spans="1:6" x14ac:dyDescent="0.3">
      <c r="A40" s="1" t="s">
        <v>7</v>
      </c>
      <c r="B40" s="20">
        <v>103994</v>
      </c>
      <c r="C40" s="20">
        <v>68928</v>
      </c>
      <c r="D40" s="5">
        <v>20526</v>
      </c>
      <c r="E40" s="6">
        <v>83393</v>
      </c>
      <c r="F40" s="6">
        <v>101306</v>
      </c>
    </row>
    <row r="41" spans="1:6" x14ac:dyDescent="0.3">
      <c r="A41" s="1" t="s">
        <v>8</v>
      </c>
      <c r="B41" s="20">
        <v>68976</v>
      </c>
      <c r="C41" s="20">
        <v>42059</v>
      </c>
      <c r="D41" s="5">
        <v>14451</v>
      </c>
      <c r="E41" s="6">
        <v>56134</v>
      </c>
      <c r="F41" s="6">
        <v>69667</v>
      </c>
    </row>
    <row r="42" spans="1:6" x14ac:dyDescent="0.3">
      <c r="A42" s="19" t="s">
        <v>9</v>
      </c>
      <c r="B42" s="7" t="s">
        <v>10</v>
      </c>
      <c r="C42" s="7" t="s">
        <v>10</v>
      </c>
      <c r="D42" s="7" t="s">
        <v>10</v>
      </c>
      <c r="E42" s="6" t="s">
        <v>10</v>
      </c>
      <c r="F42" s="8">
        <v>3912</v>
      </c>
    </row>
    <row r="43" spans="1:6" x14ac:dyDescent="0.3">
      <c r="A43" s="19" t="s">
        <v>11</v>
      </c>
      <c r="B43" s="20">
        <v>127035</v>
      </c>
      <c r="C43" s="20">
        <v>87825</v>
      </c>
      <c r="D43" s="9">
        <v>20753</v>
      </c>
      <c r="E43" s="8">
        <v>110556</v>
      </c>
      <c r="F43" s="8">
        <v>140145</v>
      </c>
    </row>
    <row r="44" spans="1:6" x14ac:dyDescent="0.3">
      <c r="A44" s="19" t="s">
        <v>12</v>
      </c>
      <c r="B44" s="20">
        <v>9404</v>
      </c>
      <c r="C44" s="20">
        <v>0</v>
      </c>
      <c r="D44" s="20">
        <f>4630+83</f>
        <v>4713</v>
      </c>
      <c r="E44" s="20">
        <v>9042</v>
      </c>
      <c r="F44" s="20">
        <v>12066</v>
      </c>
    </row>
    <row r="45" spans="1:6" x14ac:dyDescent="0.3">
      <c r="A45" s="12" t="s">
        <v>13</v>
      </c>
      <c r="B45" s="46">
        <f t="shared" ref="B45:D45" si="4">B40+B41+B43+B44</f>
        <v>309409</v>
      </c>
      <c r="C45" s="46">
        <f t="shared" si="4"/>
        <v>198812</v>
      </c>
      <c r="D45" s="46">
        <f t="shared" si="4"/>
        <v>60443</v>
      </c>
      <c r="E45" s="46">
        <f>E40+E41+E43+E44</f>
        <v>259125</v>
      </c>
      <c r="F45" s="46">
        <f>F40+F41+F43+F44+F42</f>
        <v>327096</v>
      </c>
    </row>
    <row r="46" spans="1:6" x14ac:dyDescent="0.3">
      <c r="A46" s="30"/>
      <c r="B46" s="47"/>
      <c r="C46" s="47"/>
      <c r="D46" s="16"/>
      <c r="E46" s="48"/>
      <c r="F46" s="17"/>
    </row>
    <row r="47" spans="1:6" ht="15.6" x14ac:dyDescent="0.3">
      <c r="A47" s="61" t="s">
        <v>19</v>
      </c>
      <c r="B47" s="62"/>
      <c r="C47" s="62"/>
      <c r="D47" s="62"/>
      <c r="E47" s="62"/>
      <c r="F47" s="63"/>
    </row>
    <row r="48" spans="1:6" x14ac:dyDescent="0.3">
      <c r="A48" s="18"/>
      <c r="B48" s="2" t="s">
        <v>2</v>
      </c>
      <c r="C48" s="2" t="s">
        <v>3</v>
      </c>
      <c r="D48" s="2" t="s">
        <v>4</v>
      </c>
      <c r="E48" s="2" t="s">
        <v>5</v>
      </c>
      <c r="F48" s="3" t="s">
        <v>6</v>
      </c>
    </row>
    <row r="49" spans="1:6" x14ac:dyDescent="0.3">
      <c r="A49" s="1" t="s">
        <v>7</v>
      </c>
      <c r="B49" s="49">
        <v>21391954.579999998</v>
      </c>
      <c r="C49" s="49">
        <v>12930857.18</v>
      </c>
      <c r="D49" s="49">
        <v>3573111.84</v>
      </c>
      <c r="E49" s="50">
        <v>18428635.359999999</v>
      </c>
      <c r="F49" s="50">
        <v>29709005.260000002</v>
      </c>
    </row>
    <row r="50" spans="1:6" x14ac:dyDescent="0.3">
      <c r="A50" s="1" t="s">
        <v>8</v>
      </c>
      <c r="B50" s="49">
        <v>18568328</v>
      </c>
      <c r="C50" s="49">
        <v>15240997.48</v>
      </c>
      <c r="D50" s="49">
        <v>3531272.7</v>
      </c>
      <c r="E50" s="50">
        <v>16368994.119999999</v>
      </c>
      <c r="F50" s="50">
        <v>23492889.77</v>
      </c>
    </row>
    <row r="51" spans="1:6" x14ac:dyDescent="0.3">
      <c r="A51" s="19" t="s">
        <v>9</v>
      </c>
      <c r="B51" s="51" t="s">
        <v>10</v>
      </c>
      <c r="C51" s="52" t="s">
        <v>10</v>
      </c>
      <c r="D51" s="7" t="s">
        <v>10</v>
      </c>
      <c r="E51" s="53" t="s">
        <v>10</v>
      </c>
      <c r="F51" s="54">
        <v>652421</v>
      </c>
    </row>
    <row r="52" spans="1:6" x14ac:dyDescent="0.3">
      <c r="A52" s="1" t="s">
        <v>11</v>
      </c>
      <c r="B52" s="49">
        <v>23985250.32</v>
      </c>
      <c r="C52" s="55">
        <v>20707261.239999998</v>
      </c>
      <c r="D52" s="55">
        <v>3329012.4</v>
      </c>
      <c r="E52" s="54">
        <v>22098293.050000001</v>
      </c>
      <c r="F52" s="54">
        <v>30230436.57</v>
      </c>
    </row>
    <row r="53" spans="1:6" x14ac:dyDescent="0.3">
      <c r="A53" s="1" t="s">
        <v>12</v>
      </c>
      <c r="B53" s="49">
        <v>1868329.05</v>
      </c>
      <c r="C53" s="49">
        <v>0</v>
      </c>
      <c r="D53" s="49">
        <f>5876+507304</f>
        <v>513180</v>
      </c>
      <c r="E53" s="50">
        <v>2142442</v>
      </c>
      <c r="F53" s="50">
        <v>2504045</v>
      </c>
    </row>
    <row r="54" spans="1:6" x14ac:dyDescent="0.3">
      <c r="A54" s="12" t="s">
        <v>13</v>
      </c>
      <c r="B54" s="56">
        <f t="shared" ref="B54:C54" si="5">B49+B50+B52+B53</f>
        <v>65813861.949999996</v>
      </c>
      <c r="C54" s="56">
        <f t="shared" si="5"/>
        <v>48879115.899999999</v>
      </c>
      <c r="D54" s="56">
        <f>D49+D50+D52+D53</f>
        <v>10946576.939999999</v>
      </c>
      <c r="E54" s="56">
        <f>E49+E50+E52+E53</f>
        <v>59038364.530000001</v>
      </c>
      <c r="F54" s="56">
        <f>F49+F50+F52+F53+F51</f>
        <v>86588797.599999994</v>
      </c>
    </row>
    <row r="55" spans="1:6" x14ac:dyDescent="0.3">
      <c r="A55" s="45"/>
      <c r="B55" s="16"/>
      <c r="C55" s="16"/>
      <c r="D55" s="16"/>
      <c r="E55" s="16"/>
      <c r="F55" s="17"/>
    </row>
    <row r="56" spans="1:6" ht="15.6" x14ac:dyDescent="0.3">
      <c r="A56" s="61" t="s">
        <v>20</v>
      </c>
      <c r="B56" s="62"/>
      <c r="C56" s="62"/>
      <c r="D56" s="62"/>
      <c r="E56" s="62"/>
      <c r="F56" s="63"/>
    </row>
    <row r="57" spans="1:6" x14ac:dyDescent="0.3">
      <c r="A57" s="18"/>
      <c r="B57" s="2" t="s">
        <v>2</v>
      </c>
      <c r="C57" s="2" t="s">
        <v>3</v>
      </c>
      <c r="D57" s="2" t="s">
        <v>4</v>
      </c>
      <c r="E57" s="2" t="s">
        <v>5</v>
      </c>
      <c r="F57" s="3" t="s">
        <v>6</v>
      </c>
    </row>
    <row r="58" spans="1:6" x14ac:dyDescent="0.3">
      <c r="A58" s="1" t="s">
        <v>7</v>
      </c>
      <c r="B58" s="57">
        <f>B13/B40</f>
        <v>0.6733465392234167</v>
      </c>
      <c r="C58" s="57">
        <f>C13/C40</f>
        <v>0.62523212627669456</v>
      </c>
      <c r="D58" s="57">
        <f>D13/D40</f>
        <v>0.55256747539705742</v>
      </c>
      <c r="E58" s="57">
        <f>E13/E40</f>
        <v>0.54375067451704584</v>
      </c>
      <c r="F58" s="57">
        <f>F13/F40</f>
        <v>0.66417586322626498</v>
      </c>
    </row>
    <row r="59" spans="1:6" x14ac:dyDescent="0.3">
      <c r="A59" s="1" t="s">
        <v>8</v>
      </c>
      <c r="B59" s="57">
        <f>B14/B41</f>
        <v>0.77511018325214565</v>
      </c>
      <c r="C59" s="57">
        <f>C14/C41</f>
        <v>0.86152785372928509</v>
      </c>
      <c r="D59" s="57">
        <f>D14/D41</f>
        <v>0.53684866099231887</v>
      </c>
      <c r="E59" s="57">
        <f t="shared" ref="B59:E62" si="6">E14/E41</f>
        <v>0.7332098193608152</v>
      </c>
      <c r="F59" s="57">
        <f>F14/F41</f>
        <v>0.77808718618571204</v>
      </c>
    </row>
    <row r="60" spans="1:6" x14ac:dyDescent="0.3">
      <c r="A60" s="19" t="s">
        <v>9</v>
      </c>
      <c r="B60" s="7" t="s">
        <v>10</v>
      </c>
      <c r="C60" s="7" t="s">
        <v>10</v>
      </c>
      <c r="D60" s="7" t="s">
        <v>10</v>
      </c>
      <c r="E60" s="57" t="s">
        <v>10</v>
      </c>
      <c r="F60" s="57">
        <f>F15/F42</f>
        <v>0.8778118609406953</v>
      </c>
    </row>
    <row r="61" spans="1:6" x14ac:dyDescent="0.3">
      <c r="A61" s="1" t="s">
        <v>11</v>
      </c>
      <c r="B61" s="57">
        <f t="shared" si="6"/>
        <v>0.72353288463809184</v>
      </c>
      <c r="C61" s="57">
        <f t="shared" si="6"/>
        <v>0.78491317961855966</v>
      </c>
      <c r="D61" s="57">
        <f t="shared" si="6"/>
        <v>0.72206427986315236</v>
      </c>
      <c r="E61" s="57">
        <f t="shared" si="6"/>
        <v>0.66394406454647414</v>
      </c>
      <c r="F61" s="57">
        <f>F16/F43</f>
        <v>0.69122694352278002</v>
      </c>
    </row>
    <row r="62" spans="1:6" x14ac:dyDescent="0.3">
      <c r="A62" s="1" t="s">
        <v>12</v>
      </c>
      <c r="B62" s="57">
        <f>B17/B44</f>
        <v>0.74617184176945983</v>
      </c>
      <c r="C62" s="57">
        <v>0</v>
      </c>
      <c r="D62" s="57">
        <f>D17/D44</f>
        <v>0.50816889454699765</v>
      </c>
      <c r="E62" s="57">
        <f t="shared" si="6"/>
        <v>0.7548108825481088</v>
      </c>
      <c r="F62" s="57">
        <v>0.70810542018896072</v>
      </c>
    </row>
    <row r="63" spans="1:6" x14ac:dyDescent="0.3">
      <c r="A63" s="12" t="s">
        <v>13</v>
      </c>
      <c r="B63" s="58">
        <f t="shared" ref="B63:D63" si="7">AVERAGE(B58:B62)</f>
        <v>0.72954036222077845</v>
      </c>
      <c r="C63" s="58">
        <f t="shared" si="7"/>
        <v>0.5679182899061348</v>
      </c>
      <c r="D63" s="58">
        <f t="shared" si="7"/>
        <v>0.57991232769988155</v>
      </c>
      <c r="E63" s="58">
        <f>AVERAGE(E58:E62)</f>
        <v>0.67392886024311105</v>
      </c>
      <c r="F63" s="58">
        <f>AVERAGE(F58:F62)</f>
        <v>0.7438814548128827</v>
      </c>
    </row>
    <row r="64" spans="1:6" x14ac:dyDescent="0.3">
      <c r="A64" s="45"/>
      <c r="B64" s="16"/>
      <c r="C64" s="16"/>
      <c r="D64" s="16"/>
      <c r="E64" s="16"/>
      <c r="F64" s="17"/>
    </row>
    <row r="65" spans="1:6" ht="15.6" x14ac:dyDescent="0.3">
      <c r="A65" s="61" t="s">
        <v>21</v>
      </c>
      <c r="B65" s="62"/>
      <c r="C65" s="62"/>
      <c r="D65" s="62"/>
      <c r="E65" s="62"/>
      <c r="F65" s="63"/>
    </row>
    <row r="66" spans="1:6" x14ac:dyDescent="0.3">
      <c r="A66" s="18"/>
      <c r="B66" s="2" t="s">
        <v>2</v>
      </c>
      <c r="C66" s="2" t="s">
        <v>3</v>
      </c>
      <c r="D66" s="2" t="s">
        <v>4</v>
      </c>
      <c r="E66" s="2" t="s">
        <v>5</v>
      </c>
      <c r="F66" s="3" t="s">
        <v>6</v>
      </c>
    </row>
    <row r="67" spans="1:6" x14ac:dyDescent="0.3">
      <c r="A67" s="1" t="s">
        <v>7</v>
      </c>
      <c r="B67" s="59">
        <f>B49/B13</f>
        <v>305.49461013366846</v>
      </c>
      <c r="C67" s="59">
        <f>C49/C13</f>
        <v>300.04773482457767</v>
      </c>
      <c r="D67" s="59">
        <f>D49/D13</f>
        <v>315.03366602010226</v>
      </c>
      <c r="E67" s="59">
        <f>E49/E13</f>
        <v>406.40942463336643</v>
      </c>
      <c r="F67" s="59">
        <f>F49/F13</f>
        <v>441.53979728022591</v>
      </c>
    </row>
    <row r="68" spans="1:6" x14ac:dyDescent="0.3">
      <c r="A68" s="1" t="s">
        <v>8</v>
      </c>
      <c r="B68" s="59">
        <f>B50/B14</f>
        <v>347.30525213227594</v>
      </c>
      <c r="C68" s="59">
        <f>C50/C14</f>
        <v>420.61535752725268</v>
      </c>
      <c r="D68" s="59">
        <f>D50/D14</f>
        <v>455.17822892498071</v>
      </c>
      <c r="E68" s="59">
        <f t="shared" ref="B68:E71" si="8">E50/E14</f>
        <v>397.71111618640361</v>
      </c>
      <c r="F68" s="59">
        <f>F50/F14</f>
        <v>433.39217757854152</v>
      </c>
    </row>
    <row r="69" spans="1:6" x14ac:dyDescent="0.3">
      <c r="A69" s="19" t="s">
        <v>9</v>
      </c>
      <c r="B69" s="7" t="s">
        <v>10</v>
      </c>
      <c r="C69" s="7" t="s">
        <v>10</v>
      </c>
      <c r="D69" s="7" t="s">
        <v>10</v>
      </c>
      <c r="E69" s="59" t="s">
        <v>10</v>
      </c>
      <c r="F69" s="59">
        <f>F51/F15</f>
        <v>189.98864298194525</v>
      </c>
    </row>
    <row r="70" spans="1:6" x14ac:dyDescent="0.3">
      <c r="A70" s="1" t="s">
        <v>11</v>
      </c>
      <c r="B70" s="59">
        <f t="shared" si="8"/>
        <v>260.95317710033294</v>
      </c>
      <c r="C70" s="59">
        <f t="shared" si="8"/>
        <v>300.38820976282</v>
      </c>
      <c r="D70" s="59">
        <f t="shared" si="8"/>
        <v>222.15631631631632</v>
      </c>
      <c r="E70" s="59">
        <f t="shared" si="8"/>
        <v>301.05435813250142</v>
      </c>
      <c r="F70" s="59">
        <f>F52/F16</f>
        <v>312.06578340490546</v>
      </c>
    </row>
    <row r="71" spans="1:6" x14ac:dyDescent="0.3">
      <c r="A71" s="1" t="s">
        <v>12</v>
      </c>
      <c r="B71" s="59">
        <f>B53/B17</f>
        <v>266.2575245831552</v>
      </c>
      <c r="C71" s="59">
        <v>0</v>
      </c>
      <c r="D71" s="59">
        <f>D53/D17</f>
        <v>214.27139874739041</v>
      </c>
      <c r="E71" s="59">
        <f t="shared" si="8"/>
        <v>313.91091575091576</v>
      </c>
      <c r="F71" s="59">
        <v>293.07642790262173</v>
      </c>
    </row>
    <row r="72" spans="1:6" x14ac:dyDescent="0.3">
      <c r="A72" s="12" t="s">
        <v>13</v>
      </c>
      <c r="B72" s="60">
        <f>B54/B18</f>
        <v>295.90035900709921</v>
      </c>
      <c r="C72" s="60">
        <f t="shared" ref="C72" si="9">C54/C18</f>
        <v>329.67177842526269</v>
      </c>
      <c r="D72" s="60">
        <f>D54/D18</f>
        <v>300.07063980263155</v>
      </c>
      <c r="E72" s="60">
        <f>E54/E18</f>
        <v>354.09350708626471</v>
      </c>
      <c r="F72" s="60">
        <f>F54/F18</f>
        <v>375.91406517265631</v>
      </c>
    </row>
  </sheetData>
  <mergeCells count="9">
    <mergeCell ref="A47:F47"/>
    <mergeCell ref="A56:F56"/>
    <mergeCell ref="A65:F65"/>
    <mergeCell ref="A1:F1"/>
    <mergeCell ref="A2:F2"/>
    <mergeCell ref="A11:F11"/>
    <mergeCell ref="A20:F20"/>
    <mergeCell ref="A29:F29"/>
    <mergeCell ref="A38:F3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Hrčková Veronika</dc:creator>
  <cp:lastModifiedBy>Paučo Michaela</cp:lastModifiedBy>
  <dcterms:created xsi:type="dcterms:W3CDTF">2023-09-05T11:20:49Z</dcterms:created>
  <dcterms:modified xsi:type="dcterms:W3CDTF">2023-09-05T14:14:25Z</dcterms:modified>
</cp:coreProperties>
</file>